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iSpace\SF\Сайт банка\"/>
    </mc:Choice>
  </mc:AlternateContent>
  <xr:revisionPtr revIDLastSave="0" documentId="13_ncr:1_{D7BD5B51-45C2-4550-A637-785C0E5A94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калькулятор" sheetId="1" r:id="rId1"/>
  </sheets>
  <externalReferences>
    <externalReference r:id="rId2"/>
  </externalReferences>
  <definedNames>
    <definedName name="срок">'[1]Гибкий 0-20 (К)'!$P$15:$P$20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4" i="1" l="1"/>
  <c r="C18" i="1" l="1"/>
  <c r="J4" i="1" s="1"/>
  <c r="C27" i="1" l="1"/>
  <c r="C28" i="1" s="1"/>
  <c r="L12" i="1" s="1"/>
  <c r="L8" i="1" l="1"/>
  <c r="L16" i="1"/>
  <c r="L20" i="1"/>
  <c r="L24" i="1"/>
  <c r="L28" i="1"/>
  <c r="L19" i="1"/>
  <c r="L5" i="1"/>
  <c r="L9" i="1"/>
  <c r="L13" i="1"/>
  <c r="L17" i="1"/>
  <c r="L21" i="1"/>
  <c r="L25" i="1"/>
  <c r="L11" i="1"/>
  <c r="L23" i="1"/>
  <c r="L6" i="1"/>
  <c r="L10" i="1"/>
  <c r="L14" i="1"/>
  <c r="L18" i="1"/>
  <c r="L22" i="1"/>
  <c r="L26" i="1"/>
  <c r="L7" i="1"/>
  <c r="L15" i="1"/>
  <c r="L27" i="1"/>
  <c r="I4" i="1"/>
  <c r="N5" i="1" s="1"/>
  <c r="M16" i="1"/>
  <c r="J7" i="1"/>
  <c r="M19" i="1"/>
  <c r="J13" i="1"/>
  <c r="M10" i="1"/>
  <c r="J6" i="1"/>
  <c r="K25" i="1"/>
  <c r="J19" i="1"/>
  <c r="K11" i="1"/>
  <c r="M6" i="1"/>
  <c r="M12" i="1"/>
  <c r="M9" i="1"/>
  <c r="K6" i="1"/>
  <c r="K10" i="1"/>
  <c r="K5" i="1"/>
  <c r="M22" i="1"/>
  <c r="M21" i="1"/>
  <c r="K18" i="1"/>
  <c r="K13" i="1"/>
  <c r="M11" i="1"/>
  <c r="J9" i="1"/>
  <c r="K28" i="1"/>
  <c r="J21" i="1"/>
  <c r="J17" i="1"/>
  <c r="K9" i="1"/>
  <c r="J11" i="1"/>
  <c r="M8" i="1"/>
  <c r="M26" i="1"/>
  <c r="M14" i="1"/>
  <c r="M23" i="1"/>
  <c r="J8" i="1"/>
  <c r="J10" i="1"/>
  <c r="J12" i="1"/>
  <c r="K8" i="1"/>
  <c r="K12" i="1"/>
  <c r="M17" i="1"/>
  <c r="K20" i="1"/>
  <c r="M27" i="1"/>
  <c r="M15" i="1"/>
  <c r="K24" i="1"/>
  <c r="J18" i="1"/>
  <c r="K19" i="1"/>
  <c r="M20" i="1"/>
  <c r="K26" i="1"/>
  <c r="J28" i="1"/>
  <c r="J5" i="1"/>
  <c r="M7" i="1"/>
  <c r="K15" i="1"/>
  <c r="K22" i="1"/>
  <c r="J24" i="1"/>
  <c r="M25" i="1"/>
  <c r="M13" i="1"/>
  <c r="K17" i="1"/>
  <c r="M18" i="1"/>
  <c r="J20" i="1"/>
  <c r="K21" i="1"/>
  <c r="J27" i="1"/>
  <c r="J14" i="1"/>
  <c r="J16" i="1"/>
  <c r="J23" i="1"/>
  <c r="J25" i="1"/>
  <c r="K14" i="1"/>
  <c r="J26" i="1"/>
  <c r="K27" i="1"/>
  <c r="M28" i="1"/>
  <c r="M5" i="1"/>
  <c r="K7" i="1"/>
  <c r="J15" i="1"/>
  <c r="K16" i="1"/>
  <c r="J22" i="1"/>
  <c r="K23" i="1"/>
  <c r="M24" i="1"/>
  <c r="O5" i="1" l="1"/>
  <c r="L29" i="1"/>
  <c r="M29" i="1"/>
  <c r="K29" i="1"/>
  <c r="M4" i="1"/>
  <c r="C32" i="1"/>
  <c r="K4" i="1"/>
  <c r="C34" i="1" s="1"/>
  <c r="L4" i="1"/>
  <c r="C35" i="1"/>
  <c r="P5" i="1"/>
  <c r="I5" i="1" l="1"/>
  <c r="N6" i="1" l="1"/>
  <c r="O6" i="1" s="1"/>
  <c r="P6" i="1" l="1"/>
  <c r="I6" i="1"/>
  <c r="N7" i="1" l="1"/>
  <c r="O7" i="1" s="1"/>
  <c r="P7" i="1" l="1"/>
  <c r="I7" i="1"/>
  <c r="N8" i="1" l="1"/>
  <c r="O8" i="1" s="1"/>
  <c r="P8" i="1" l="1"/>
  <c r="I8" i="1"/>
  <c r="N9" i="1" l="1"/>
  <c r="O9" i="1" s="1"/>
  <c r="I9" i="1" l="1"/>
  <c r="P9" i="1"/>
  <c r="N10" i="1" l="1"/>
  <c r="P10" i="1" l="1"/>
  <c r="O10" i="1"/>
  <c r="I10" i="1" s="1"/>
  <c r="N11" i="1" l="1"/>
  <c r="O11" i="1" s="1"/>
  <c r="P11" i="1" l="1"/>
  <c r="I11" i="1" l="1"/>
  <c r="N12" i="1" l="1"/>
  <c r="O12" i="1" s="1"/>
  <c r="P12" i="1" l="1"/>
  <c r="I12" i="1" l="1"/>
  <c r="N13" i="1" l="1"/>
  <c r="O13" i="1" s="1"/>
  <c r="P13" i="1" l="1"/>
  <c r="I13" i="1" l="1"/>
  <c r="N14" i="1" l="1"/>
  <c r="O14" i="1" s="1"/>
  <c r="P14" i="1" l="1"/>
  <c r="I14" i="1" l="1"/>
  <c r="N15" i="1" l="1"/>
  <c r="O15" i="1" s="1"/>
  <c r="P15" i="1" l="1"/>
  <c r="I15" i="1" l="1"/>
  <c r="N16" i="1" l="1"/>
  <c r="O16" i="1" s="1"/>
  <c r="P16" i="1" l="1"/>
  <c r="I16" i="1" l="1"/>
  <c r="N17" i="1" l="1"/>
  <c r="O17" i="1" s="1"/>
  <c r="P17" i="1" l="1"/>
  <c r="I17" i="1" l="1"/>
  <c r="N18" i="1" l="1"/>
  <c r="O18" i="1" s="1"/>
  <c r="P18" i="1" l="1"/>
  <c r="I18" i="1" l="1"/>
  <c r="N19" i="1" s="1"/>
  <c r="O19" i="1" s="1"/>
  <c r="P19" i="1" l="1"/>
  <c r="I19" i="1"/>
  <c r="N20" i="1" l="1"/>
  <c r="O20" i="1" s="1"/>
  <c r="P20" i="1" l="1"/>
  <c r="I20" i="1" l="1"/>
  <c r="N21" i="1" l="1"/>
  <c r="O21" i="1" s="1"/>
  <c r="P21" i="1" l="1"/>
  <c r="I21" i="1" l="1"/>
  <c r="N22" i="1" l="1"/>
  <c r="O22" i="1" s="1"/>
  <c r="P22" i="1" l="1"/>
  <c r="I22" i="1" l="1"/>
  <c r="N23" i="1" s="1"/>
  <c r="O23" i="1" s="1"/>
  <c r="P23" i="1" l="1"/>
  <c r="I23" i="1"/>
  <c r="N24" i="1" l="1"/>
  <c r="O24" i="1" s="1"/>
  <c r="P24" i="1" l="1"/>
  <c r="I24" i="1" l="1"/>
  <c r="N25" i="1" l="1"/>
  <c r="O25" i="1" s="1"/>
  <c r="P25" i="1" l="1"/>
  <c r="I25" i="1" l="1"/>
  <c r="N26" i="1" l="1"/>
  <c r="O26" i="1" s="1"/>
  <c r="P26" i="1" l="1"/>
  <c r="I26" i="1" l="1"/>
  <c r="N27" i="1" l="1"/>
  <c r="O27" i="1" s="1"/>
  <c r="P27" i="1" l="1"/>
  <c r="I27" i="1" l="1"/>
  <c r="N28" i="1" l="1"/>
  <c r="O28" i="1" s="1"/>
  <c r="O4" i="1" s="1"/>
  <c r="N4" i="1" l="1"/>
  <c r="N29" i="1"/>
  <c r="P28" i="1"/>
  <c r="P4" i="1" l="1"/>
  <c r="P29" i="1"/>
  <c r="I28" i="1"/>
  <c r="C33" i="1" l="1"/>
  <c r="O29" i="1" l="1"/>
</calcChain>
</file>

<file path=xl/sharedStrings.xml><?xml version="1.0" encoding="utf-8"?>
<sst xmlns="http://schemas.openxmlformats.org/spreadsheetml/2006/main" count="47" uniqueCount="44">
  <si>
    <t>Bank's CF</t>
  </si>
  <si>
    <t>Погашение суммы кредита</t>
  </si>
  <si>
    <t>Ins</t>
  </si>
  <si>
    <t>Ежемесячная комиссия</t>
  </si>
  <si>
    <t>-</t>
  </si>
  <si>
    <t>макс</t>
  </si>
  <si>
    <t>№</t>
  </si>
  <si>
    <t>Дата розрахунку</t>
  </si>
  <si>
    <t>Умови кредиту:</t>
  </si>
  <si>
    <t>Сума кредиту (ГРН)</t>
  </si>
  <si>
    <t>Строк кредиту (місяців)</t>
  </si>
  <si>
    <t>Пільговий період  (місяців)</t>
  </si>
  <si>
    <t>мін</t>
  </si>
  <si>
    <t>Сума кредиту на товар (грн)</t>
  </si>
  <si>
    <t>Одноразова комісія (%)</t>
  </si>
  <si>
    <t>Вартість товару  (ГРН)</t>
  </si>
  <si>
    <t>% ставка (% річних)</t>
  </si>
  <si>
    <t>Одноразова комісія (ГРН)</t>
  </si>
  <si>
    <t>Загальна сума одноразової комісії (грн)</t>
  </si>
  <si>
    <t>Одноразова комісія (% від суми кредиту на товар)</t>
  </si>
  <si>
    <t>Пільговий період (місяців)</t>
  </si>
  <si>
    <t>Сума власного внеску (грн) (за бажанням клієнта)</t>
  </si>
  <si>
    <t>Сума щомісячного платежу</t>
  </si>
  <si>
    <t>График платежів</t>
  </si>
  <si>
    <t>Дата платежу</t>
  </si>
  <si>
    <t>Сума щомісячної комісії</t>
  </si>
  <si>
    <t>% за користування кредитом</t>
  </si>
  <si>
    <t>Погашення суми за кредитом</t>
  </si>
  <si>
    <t>Зменшення заборгованості  за кредитом</t>
  </si>
  <si>
    <t>Щомісячна комісія в пільговий період (% від суми наданого кредиту)</t>
  </si>
  <si>
    <t>Щомісячна комісія після пільгового періоду (% від суми наданого кредиту)</t>
  </si>
  <si>
    <r>
      <t xml:space="preserve">(для розрахунку, необхідно ввести значення в віконечко, яке виділено  </t>
    </r>
    <r>
      <rPr>
        <b/>
        <sz val="12"/>
        <color rgb="FFFF0000"/>
        <rFont val="Times New Roman"/>
        <family val="1"/>
        <charset val="204"/>
      </rPr>
      <t>червоним</t>
    </r>
    <r>
      <rPr>
        <b/>
        <sz val="12"/>
        <rFont val="Times New Roman"/>
        <family val="1"/>
        <charset val="204"/>
      </rPr>
      <t>)</t>
    </r>
  </si>
  <si>
    <t>Всього:</t>
  </si>
  <si>
    <t>*Сума розрахунку є орієнтовною, конкретні умови кредитування будуть вказані в паспорті споживчого кредиту</t>
  </si>
  <si>
    <t>Результат розрахунку: *</t>
  </si>
  <si>
    <t>Загальна вартість кредиту (грн)</t>
  </si>
  <si>
    <t>Сума щомісячного платежу (грн)</t>
  </si>
  <si>
    <t>Загальні витрати за кредитом (грн)</t>
  </si>
  <si>
    <t>Реальна річна процентна ставка (%)</t>
  </si>
  <si>
    <t>Загальна сума наданого кредиту (грн)</t>
  </si>
  <si>
    <t>Щомісячна комісія в пільговий період (%)</t>
  </si>
  <si>
    <t>Щомісячна комісія після пільгового періоду (%)</t>
  </si>
  <si>
    <t>% ставка після пільгового періоду (% річних)</t>
  </si>
  <si>
    <t xml:space="preserve">
Калькулятор: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</si>
</sst>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#,##0_);_-\(#,##0\);_-* &quot;-&quot;??_?_._-;_-@_-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2" fillId="2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hidden="1"/>
    </xf>
    <xf numFmtId="4" fontId="3" fillId="0" borderId="0" xfId="0" applyNumberFormat="1" applyFont="1" applyBorder="1" applyProtection="1">
      <protection hidden="1"/>
    </xf>
    <xf numFmtId="0" fontId="4" fillId="0" borderId="0" xfId="0" applyFont="1"/>
    <xf numFmtId="4" fontId="4" fillId="0" borderId="0" xfId="0" applyNumberFormat="1" applyFont="1" applyBorder="1" applyProtection="1">
      <protection hidden="1"/>
    </xf>
    <xf numFmtId="0" fontId="8" fillId="0" borderId="0" xfId="0" applyFont="1"/>
    <xf numFmtId="0" fontId="11" fillId="0" borderId="1" xfId="0" applyFont="1" applyFill="1" applyBorder="1" applyProtection="1"/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4" fontId="10" fillId="0" borderId="0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4" fontId="7" fillId="0" borderId="2" xfId="0" applyNumberFormat="1" applyFont="1" applyBorder="1" applyProtection="1">
      <protection hidden="1"/>
    </xf>
    <xf numFmtId="0" fontId="7" fillId="0" borderId="2" xfId="0" applyFont="1" applyBorder="1" applyProtection="1">
      <protection hidden="1"/>
    </xf>
    <xf numFmtId="14" fontId="7" fillId="0" borderId="2" xfId="0" applyNumberFormat="1" applyFont="1" applyBorder="1" applyProtection="1">
      <protection hidden="1"/>
    </xf>
    <xf numFmtId="0" fontId="8" fillId="0" borderId="2" xfId="0" applyFont="1" applyBorder="1" applyProtection="1">
      <protection hidden="1"/>
    </xf>
    <xf numFmtId="4" fontId="8" fillId="0" borderId="2" xfId="0" applyNumberFormat="1" applyFont="1" applyBorder="1" applyProtection="1">
      <protection hidden="1"/>
    </xf>
    <xf numFmtId="0" fontId="11" fillId="0" borderId="15" xfId="0" applyFont="1" applyFill="1" applyBorder="1" applyProtection="1"/>
    <xf numFmtId="10" fontId="11" fillId="0" borderId="16" xfId="0" applyNumberFormat="1" applyFont="1" applyFill="1" applyBorder="1" applyProtection="1">
      <protection locked="0"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Protection="1">
      <protection locked="0"/>
    </xf>
    <xf numFmtId="0" fontId="15" fillId="0" borderId="0" xfId="0" applyFont="1"/>
    <xf numFmtId="0" fontId="16" fillId="0" borderId="0" xfId="0" applyFont="1"/>
    <xf numFmtId="165" fontId="16" fillId="0" borderId="0" xfId="5" applyNumberFormat="1" applyFont="1"/>
    <xf numFmtId="0" fontId="9" fillId="0" borderId="0" xfId="0" applyFont="1" applyBorder="1" applyAlignment="1">
      <alignment vertical="center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0" fontId="6" fillId="3" borderId="7" xfId="0" applyFont="1" applyFill="1" applyBorder="1" applyProtection="1">
      <protection hidden="1"/>
    </xf>
    <xf numFmtId="165" fontId="6" fillId="3" borderId="2" xfId="5" applyNumberFormat="1" applyFont="1" applyFill="1" applyBorder="1" applyAlignment="1" applyProtection="1">
      <alignment horizontal="center" vertical="center"/>
      <protection hidden="1"/>
    </xf>
    <xf numFmtId="165" fontId="6" fillId="3" borderId="8" xfId="5" applyNumberFormat="1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8" xfId="5" applyNumberFormat="1" applyFont="1" applyFill="1" applyBorder="1" applyAlignment="1" applyProtection="1">
      <alignment horizontal="center" vertical="center"/>
      <protection hidden="1"/>
    </xf>
    <xf numFmtId="0" fontId="6" fillId="3" borderId="18" xfId="0" applyFont="1" applyFill="1" applyBorder="1" applyProtection="1">
      <protection hidden="1"/>
    </xf>
    <xf numFmtId="10" fontId="6" fillId="3" borderId="2" xfId="0" applyNumberFormat="1" applyFont="1" applyFill="1" applyBorder="1" applyAlignment="1" applyProtection="1">
      <alignment horizontal="center" vertical="center"/>
      <protection hidden="1"/>
    </xf>
    <xf numFmtId="10" fontId="6" fillId="3" borderId="8" xfId="0" applyNumberFormat="1" applyFont="1" applyFill="1" applyBorder="1" applyAlignment="1" applyProtection="1">
      <alignment horizontal="center" vertical="center"/>
      <protection hidden="1"/>
    </xf>
    <xf numFmtId="2" fontId="6" fillId="3" borderId="2" xfId="0" applyNumberFormat="1" applyFont="1" applyFill="1" applyBorder="1" applyAlignment="1" applyProtection="1">
      <alignment horizontal="center" vertical="center"/>
      <protection hidden="1"/>
    </xf>
    <xf numFmtId="2" fontId="6" fillId="3" borderId="8" xfId="5" applyNumberFormat="1" applyFont="1" applyFill="1" applyBorder="1" applyAlignment="1" applyProtection="1">
      <alignment horizontal="center" vertical="center"/>
      <protection hidden="1"/>
    </xf>
    <xf numFmtId="0" fontId="6" fillId="3" borderId="18" xfId="0" quotePrefix="1" applyFont="1" applyFill="1" applyBorder="1" applyProtection="1">
      <protection hidden="1"/>
    </xf>
    <xf numFmtId="0" fontId="6" fillId="3" borderId="7" xfId="0" quotePrefix="1" applyFont="1" applyFill="1" applyBorder="1" applyProtection="1">
      <protection hidden="1"/>
    </xf>
    <xf numFmtId="0" fontId="6" fillId="3" borderId="9" xfId="0" quotePrefix="1" applyFont="1" applyFill="1" applyBorder="1" applyProtection="1"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1" xfId="0" applyNumberFormat="1" applyFont="1" applyFill="1" applyBorder="1" applyAlignment="1" applyProtection="1">
      <alignment horizontal="center" vertical="center"/>
      <protection hidden="1"/>
    </xf>
    <xf numFmtId="0" fontId="9" fillId="3" borderId="17" xfId="0" applyFont="1" applyFill="1" applyBorder="1" applyProtection="1">
      <protection hidden="1"/>
    </xf>
    <xf numFmtId="0" fontId="9" fillId="3" borderId="18" xfId="0" applyFont="1" applyFill="1" applyBorder="1" applyAlignment="1" applyProtection="1">
      <alignment horizontal="left"/>
      <protection hidden="1"/>
    </xf>
    <xf numFmtId="0" fontId="9" fillId="3" borderId="7" xfId="0" applyFont="1" applyFill="1" applyBorder="1" applyProtection="1">
      <protection hidden="1"/>
    </xf>
    <xf numFmtId="0" fontId="6" fillId="3" borderId="18" xfId="0" applyFont="1" applyFill="1" applyBorder="1" applyProtection="1">
      <protection locked="0" hidden="1"/>
    </xf>
    <xf numFmtId="0" fontId="6" fillId="3" borderId="7" xfId="0" applyFont="1" applyFill="1" applyBorder="1" applyProtection="1">
      <protection locked="0" hidden="1"/>
    </xf>
    <xf numFmtId="0" fontId="3" fillId="0" borderId="2" xfId="0" applyFont="1" applyBorder="1" applyProtection="1">
      <protection hidden="1"/>
    </xf>
    <xf numFmtId="4" fontId="6" fillId="0" borderId="2" xfId="0" applyNumberFormat="1" applyFont="1" applyBorder="1" applyProtection="1">
      <protection hidden="1"/>
    </xf>
    <xf numFmtId="0" fontId="12" fillId="3" borderId="17" xfId="0" applyFont="1" applyFill="1" applyBorder="1" applyAlignment="1" applyProtection="1">
      <alignment horizontal="left"/>
      <protection hidden="1"/>
    </xf>
    <xf numFmtId="0" fontId="12" fillId="3" borderId="18" xfId="0" applyFont="1" applyFill="1" applyBorder="1" applyAlignment="1" applyProtection="1">
      <alignment horizontal="left"/>
      <protection hidden="1"/>
    </xf>
    <xf numFmtId="0" fontId="12" fillId="3" borderId="19" xfId="0" applyFont="1" applyFill="1" applyBorder="1" applyAlignment="1" applyProtection="1">
      <alignment horizontal="left"/>
      <protection hidden="1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9" fillId="0" borderId="0" xfId="0" quotePrefix="1" applyFont="1" applyFill="1" applyBorder="1" applyProtection="1"/>
    <xf numFmtId="0" fontId="9" fillId="0" borderId="0" xfId="0" applyFont="1" applyFill="1" applyProtection="1">
      <protection locked="0"/>
    </xf>
    <xf numFmtId="4" fontId="9" fillId="0" borderId="0" xfId="0" applyNumberFormat="1" applyFont="1" applyFill="1" applyBorder="1" applyAlignment="1" applyProtection="1">
      <alignment horizontal="center"/>
      <protection locked="0"/>
    </xf>
    <xf numFmtId="14" fontId="9" fillId="0" borderId="2" xfId="0" applyNumberFormat="1" applyFont="1" applyBorder="1" applyAlignment="1" applyProtection="1">
      <alignment horizontal="center" vertical="center" wrapText="1"/>
      <protection hidden="1"/>
    </xf>
    <xf numFmtId="14" fontId="9" fillId="0" borderId="2" xfId="0" applyNumberFormat="1" applyFont="1" applyBorder="1" applyAlignment="1" applyProtection="1">
      <alignment vertical="center" wrapText="1"/>
      <protection hidden="1"/>
    </xf>
    <xf numFmtId="0" fontId="13" fillId="0" borderId="0" xfId="0" applyFont="1" applyBorder="1" applyAlignment="1">
      <alignment horizontal="center" vertical="center" wrapText="1"/>
    </xf>
    <xf numFmtId="0" fontId="9" fillId="3" borderId="2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0" fillId="0" borderId="25" xfId="0" applyFont="1" applyFill="1" applyBorder="1" applyAlignment="1" applyProtection="1">
      <alignment horizontal="left" wrapText="1"/>
      <protection locked="0"/>
    </xf>
    <xf numFmtId="0" fontId="17" fillId="0" borderId="25" xfId="0" applyFont="1" applyFill="1" applyBorder="1" applyAlignment="1" applyProtection="1">
      <alignment horizontal="left" wrapText="1"/>
      <protection locked="0"/>
    </xf>
    <xf numFmtId="10" fontId="9" fillId="0" borderId="0" xfId="0" applyNumberFormat="1" applyFont="1" applyFill="1" applyBorder="1" applyAlignment="1" applyProtection="1">
      <alignment horizontal="center"/>
      <protection locked="0" hidden="1"/>
    </xf>
    <xf numFmtId="10" fontId="10" fillId="0" borderId="20" xfId="0" applyNumberFormat="1" applyFont="1" applyFill="1" applyBorder="1" applyAlignment="1" applyProtection="1">
      <alignment horizontal="center"/>
      <protection locked="0" hidden="1"/>
    </xf>
    <xf numFmtId="10" fontId="10" fillId="0" borderId="21" xfId="0" applyNumberFormat="1" applyFont="1" applyFill="1" applyBorder="1" applyAlignment="1" applyProtection="1">
      <alignment horizontal="center"/>
      <protection locked="0"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>
      <alignment horizontal="center"/>
    </xf>
    <xf numFmtId="4" fontId="14" fillId="3" borderId="7" xfId="0" applyNumberFormat="1" applyFont="1" applyFill="1" applyBorder="1" applyAlignment="1" applyProtection="1">
      <alignment horizontal="center"/>
      <protection hidden="1"/>
    </xf>
    <xf numFmtId="4" fontId="14" fillId="3" borderId="8" xfId="0" applyNumberFormat="1" applyFont="1" applyFill="1" applyBorder="1" applyAlignment="1" applyProtection="1">
      <alignment horizontal="center"/>
      <protection hidden="1"/>
    </xf>
    <xf numFmtId="10" fontId="14" fillId="3" borderId="9" xfId="0" applyNumberFormat="1" applyFont="1" applyFill="1" applyBorder="1" applyAlignment="1" applyProtection="1">
      <alignment horizontal="center"/>
      <protection hidden="1"/>
    </xf>
    <xf numFmtId="10" fontId="14" fillId="3" borderId="11" xfId="0" applyNumberFormat="1" applyFont="1" applyFill="1" applyBorder="1" applyAlignment="1" applyProtection="1">
      <alignment horizontal="center"/>
      <protection hidden="1"/>
    </xf>
    <xf numFmtId="4" fontId="9" fillId="3" borderId="2" xfId="0" applyNumberFormat="1" applyFont="1" applyFill="1" applyBorder="1" applyAlignment="1" applyProtection="1">
      <alignment horizontal="center"/>
      <protection hidden="1"/>
    </xf>
    <xf numFmtId="14" fontId="6" fillId="0" borderId="13" xfId="0" applyNumberFormat="1" applyFont="1" applyFill="1" applyBorder="1" applyAlignment="1" applyProtection="1">
      <alignment horizontal="center" vertical="center"/>
      <protection hidden="1"/>
    </xf>
    <xf numFmtId="14" fontId="6" fillId="0" borderId="14" xfId="0" applyNumberFormat="1" applyFont="1" applyFill="1" applyBorder="1" applyAlignment="1" applyProtection="1">
      <alignment horizontal="center" vertical="center"/>
      <protection hidden="1"/>
    </xf>
    <xf numFmtId="4" fontId="14" fillId="3" borderId="4" xfId="0" applyNumberFormat="1" applyFont="1" applyFill="1" applyBorder="1" applyAlignment="1" applyProtection="1">
      <alignment horizontal="center"/>
      <protection hidden="1"/>
    </xf>
    <xf numFmtId="4" fontId="14" fillId="3" borderId="6" xfId="0" applyNumberFormat="1" applyFont="1" applyFill="1" applyBorder="1" applyAlignment="1" applyProtection="1">
      <alignment horizontal="center"/>
      <protection hidden="1"/>
    </xf>
    <xf numFmtId="4" fontId="10" fillId="4" borderId="20" xfId="0" applyNumberFormat="1" applyFont="1" applyFill="1" applyBorder="1" applyAlignment="1" applyProtection="1">
      <alignment horizontal="center"/>
      <protection locked="0"/>
    </xf>
    <xf numFmtId="4" fontId="10" fillId="4" borderId="21" xfId="0" applyNumberFormat="1" applyFont="1" applyFill="1" applyBorder="1" applyAlignment="1" applyProtection="1">
      <alignment horizontal="center"/>
      <protection locked="0"/>
    </xf>
    <xf numFmtId="4" fontId="9" fillId="3" borderId="22" xfId="0" applyNumberFormat="1" applyFont="1" applyFill="1" applyBorder="1" applyAlignment="1" applyProtection="1">
      <alignment horizontal="center"/>
      <protection hidden="1"/>
    </xf>
    <xf numFmtId="4" fontId="9" fillId="3" borderId="23" xfId="0" applyNumberFormat="1" applyFont="1" applyFill="1" applyBorder="1" applyAlignment="1" applyProtection="1">
      <alignment horizontal="center"/>
      <protection hidden="1"/>
    </xf>
    <xf numFmtId="10" fontId="10" fillId="0" borderId="20" xfId="1" applyNumberFormat="1" applyFont="1" applyFill="1" applyBorder="1" applyAlignment="1" applyProtection="1">
      <alignment horizontal="center"/>
      <protection locked="0" hidden="1"/>
    </xf>
    <xf numFmtId="10" fontId="10" fillId="0" borderId="21" xfId="1" applyNumberFormat="1" applyFont="1" applyFill="1" applyBorder="1" applyAlignment="1" applyProtection="1">
      <alignment horizontal="center"/>
      <protection locked="0" hidden="1"/>
    </xf>
    <xf numFmtId="0" fontId="9" fillId="0" borderId="0" xfId="0" applyFont="1" applyBorder="1" applyAlignment="1">
      <alignment horizontal="center" vertical="center"/>
    </xf>
    <xf numFmtId="0" fontId="10" fillId="0" borderId="24" xfId="0" applyFont="1" applyFill="1" applyBorder="1" applyAlignment="1" applyProtection="1">
      <alignment horizontal="center" vertical="center" wrapText="1"/>
      <protection hidden="1"/>
    </xf>
    <xf numFmtId="0" fontId="17" fillId="0" borderId="24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/>
      <protection hidden="1"/>
    </xf>
    <xf numFmtId="3" fontId="10" fillId="0" borderId="20" xfId="0" applyNumberFormat="1" applyFont="1" applyFill="1" applyBorder="1" applyAlignment="1" applyProtection="1">
      <alignment horizontal="center"/>
      <protection locked="0" hidden="1"/>
    </xf>
    <xf numFmtId="3" fontId="10" fillId="0" borderId="21" xfId="0" applyNumberFormat="1" applyFont="1" applyFill="1" applyBorder="1" applyAlignment="1" applyProtection="1">
      <alignment horizontal="center"/>
      <protection locked="0" hidden="1"/>
    </xf>
    <xf numFmtId="10" fontId="9" fillId="3" borderId="9" xfId="0" applyNumberFormat="1" applyFont="1" applyFill="1" applyBorder="1" applyAlignment="1" applyProtection="1">
      <alignment horizontal="center"/>
      <protection hidden="1"/>
    </xf>
    <xf numFmtId="10" fontId="9" fillId="3" borderId="11" xfId="0" applyNumberFormat="1" applyFont="1" applyFill="1" applyBorder="1" applyAlignment="1" applyProtection="1">
      <alignment horizontal="center"/>
      <protection hidden="1"/>
    </xf>
    <xf numFmtId="4" fontId="10" fillId="0" borderId="20" xfId="0" applyNumberFormat="1" applyFont="1" applyFill="1" applyBorder="1" applyAlignment="1" applyProtection="1">
      <alignment horizontal="center"/>
      <protection locked="0" hidden="1"/>
    </xf>
    <xf numFmtId="4" fontId="10" fillId="0" borderId="21" xfId="0" applyNumberFormat="1" applyFont="1" applyFill="1" applyBorder="1" applyAlignment="1" applyProtection="1">
      <alignment horizontal="center"/>
      <protection locked="0" hidden="1"/>
    </xf>
  </cellXfs>
  <cellStyles count="6">
    <cellStyle name="Normal 2" xfId="2" xr:uid="{00000000-0005-0000-0000-000000000000}"/>
    <cellStyle name="Відсотковий" xfId="1" builtinId="5"/>
    <cellStyle name="Звичайний" xfId="0" builtinId="0"/>
    <cellStyle name="Обычный 2" xfId="3" xr:uid="{00000000-0005-0000-0000-000002000000}"/>
    <cellStyle name="Процентный 2" xfId="4" xr:uid="{00000000-0005-0000-0000-000004000000}"/>
    <cellStyle name="Фінансовий" xfId="5" builtinId="3"/>
  </cellStyles>
  <dxfs count="2"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106186</xdr:colOff>
      <xdr:row>0</xdr:row>
      <xdr:rowOff>70555</xdr:rowOff>
    </xdr:from>
    <xdr:to>
      <xdr:col>1</xdr:col>
      <xdr:colOff>962801</xdr:colOff>
      <xdr:row>0</xdr:row>
      <xdr:rowOff>441395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2A7B0C1-CE8A-C7A6-E77D-A5705505F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08" y="70555"/>
          <a:ext cx="856615" cy="370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_dok899\spostoyko\Documents\My%20eBooks\Raschet%20stavok\New%20SF\Calc\5%20OK\Calculator%20for%205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кспресс"/>
      <sheetName val="Доступный"/>
      <sheetName val="0-4-37"/>
      <sheetName val="0-6-37"/>
      <sheetName val="Гибкий 0-20 (К)"/>
      <sheetName val="Гибкий 20-50 (К)"/>
      <sheetName val="Гибкий 50+ (К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P15">
            <v>6</v>
          </cell>
        </row>
        <row r="16">
          <cell r="P16">
            <v>10</v>
          </cell>
        </row>
        <row r="17">
          <cell r="P17">
            <v>12</v>
          </cell>
        </row>
        <row r="18">
          <cell r="P18">
            <v>18</v>
          </cell>
        </row>
        <row r="19">
          <cell r="P19">
            <v>20</v>
          </cell>
        </row>
        <row r="20">
          <cell r="P20">
            <v>24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"/>
  <sheetViews>
    <sheetView showGridLines="0" tabSelected="1" zoomScale="90" zoomScaleNormal="90" workbookViewId="0">
      <selection activeCell="B3" sqref="B3"/>
    </sheetView>
  </sheetViews>
  <sheetFormatPr defaultColWidth="9.1796875" defaultRowHeight="15.5" x14ac:dyDescent="0.35"/>
  <cols>
    <col min="1" max="1" width="4" style="1" customWidth="1"/>
    <col min="2" max="2" width="78.7265625" style="9" customWidth="1"/>
    <col min="3" max="3" width="13.1796875" style="9" customWidth="1"/>
    <col min="4" max="4" width="13.1796875" style="10" customWidth="1"/>
    <col min="5" max="5" width="19.26953125" style="10" customWidth="1"/>
    <col min="6" max="6" width="5" style="1" customWidth="1"/>
    <col min="7" max="7" width="3.26953125" style="13" hidden="1" customWidth="1"/>
    <col min="8" max="8" width="11.26953125" style="13" hidden="1" customWidth="1"/>
    <col min="9" max="9" width="11" style="13" hidden="1" customWidth="1"/>
    <col min="10" max="10" width="11.81640625" style="13" hidden="1" customWidth="1"/>
    <col min="11" max="11" width="11.6328125" style="13" hidden="1" customWidth="1"/>
    <col min="12" max="12" width="11.90625" style="13" hidden="1" customWidth="1"/>
    <col min="13" max="13" width="11.81640625" style="13" hidden="1" customWidth="1"/>
    <col min="14" max="14" width="10.7265625" style="13" hidden="1" customWidth="1"/>
    <col min="15" max="15" width="11.90625" style="13" hidden="1" customWidth="1"/>
    <col min="16" max="16" width="12" style="13" hidden="1" customWidth="1"/>
    <col min="17" max="17" width="12.7265625" style="1" hidden="1" customWidth="1"/>
    <col min="18" max="18" width="11.36328125" hidden="1" customWidth="1"/>
    <col min="19" max="19" width="7.81640625" style="25" hidden="1" customWidth="1"/>
    <col min="20" max="20" width="9.1796875" customWidth="1"/>
    <col min="21" max="32" width="9.26953125" customWidth="1"/>
    <col min="33" max="16384" width="9.1796875" style="1"/>
  </cols>
  <sheetData>
    <row r="1" spans="2:32" ht="38.25" customHeight="1" thickBot="1" x14ac:dyDescent="0.4"/>
    <row r="2" spans="2:32" ht="24" customHeight="1" thickBot="1" x14ac:dyDescent="0.4">
      <c r="B2" s="28" t="s">
        <v>7</v>
      </c>
      <c r="C2" s="82">
        <f ca="1">TODAY()</f>
        <v>45770</v>
      </c>
      <c r="D2" s="83"/>
      <c r="E2" s="11"/>
      <c r="I2" s="76" t="s">
        <v>23</v>
      </c>
      <c r="J2" s="76"/>
      <c r="K2" s="76"/>
      <c r="L2" s="76"/>
      <c r="M2" s="76"/>
      <c r="N2" s="76"/>
      <c r="Q2" s="3"/>
    </row>
    <row r="3" spans="2:32" ht="75" x14ac:dyDescent="0.35">
      <c r="B3" s="1"/>
      <c r="C3" s="1"/>
      <c r="D3" s="1"/>
      <c r="E3" s="11"/>
      <c r="G3" s="75" t="s">
        <v>24</v>
      </c>
      <c r="H3" s="75"/>
      <c r="I3" s="21" t="s">
        <v>28</v>
      </c>
      <c r="J3" s="21" t="s">
        <v>0</v>
      </c>
      <c r="K3" s="21" t="s">
        <v>22</v>
      </c>
      <c r="L3" s="21" t="s">
        <v>3</v>
      </c>
      <c r="M3" s="22" t="s">
        <v>25</v>
      </c>
      <c r="N3" s="21" t="s">
        <v>26</v>
      </c>
      <c r="O3" s="21" t="s">
        <v>1</v>
      </c>
      <c r="P3" s="21" t="s">
        <v>27</v>
      </c>
      <c r="Q3" s="4"/>
    </row>
    <row r="4" spans="2:32" s="5" customFormat="1" ht="16" thickBot="1" x14ac:dyDescent="0.4">
      <c r="E4" s="62"/>
      <c r="G4" s="63" t="s">
        <v>6</v>
      </c>
      <c r="H4" s="64">
        <f ca="1">C2</f>
        <v>45770</v>
      </c>
      <c r="I4" s="18">
        <f>$C$28</f>
        <v>999</v>
      </c>
      <c r="J4" s="18">
        <f>-SUM(C18,)</f>
        <v>-500</v>
      </c>
      <c r="K4" s="18">
        <f t="shared" ref="K4:P4" si="0">SUM(K5:K28)</f>
        <v>1478.6240658254696</v>
      </c>
      <c r="L4" s="18">
        <f t="shared" si="0"/>
        <v>479.52000000000015</v>
      </c>
      <c r="M4" s="18">
        <f t="shared" si="0"/>
        <v>479.52000000000015</v>
      </c>
      <c r="N4" s="18">
        <f t="shared" si="0"/>
        <v>0.10406582420477578</v>
      </c>
      <c r="O4" s="18">
        <f t="shared" si="0"/>
        <v>999.0000000012642</v>
      </c>
      <c r="P4" s="18">
        <f t="shared" si="0"/>
        <v>999.0000000012642</v>
      </c>
      <c r="Q4" s="6"/>
      <c r="R4" s="24"/>
      <c r="S4" s="26">
        <v>0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2:32" ht="18.75" customHeight="1" x14ac:dyDescent="0.35">
      <c r="B5" s="29" t="s">
        <v>8</v>
      </c>
      <c r="C5" s="30" t="s">
        <v>12</v>
      </c>
      <c r="D5" s="31" t="s">
        <v>5</v>
      </c>
      <c r="E5" s="11"/>
      <c r="F5" s="2"/>
      <c r="G5" s="15">
        <v>1</v>
      </c>
      <c r="H5" s="16">
        <f ca="1">IF($G5&lt;=$C$21,EDATE($C$2,1),"")</f>
        <v>45800</v>
      </c>
      <c r="I5" s="14">
        <f t="shared" ref="I5:I28" si="1">I4-O5</f>
        <v>957.37898892393878</v>
      </c>
      <c r="J5" s="14">
        <f t="shared" ref="J5:J28" si="2">IF(G5&lt;$C$21+1,((((1+$C$23/12)^$C$22)*((1+$C$38/12)^($C$21-$C$22))*((1+$C$23/12)-1)*((1+$C$38/12)-1))/(((1+$C$38/12)^($C$21-$C$22))*((1+$C$38/12)-1)*((1+$C$23/12)^$C$22-1)+((1+$C$23/12)-1)*((1+$C$38/12)^($C$21-$C$22)-1)))*$C$28+($C$28*$C$22*$C$24+$C$28*($C$21-$C$22)*$C$25)/$C$21,0)</f>
        <v>61.609336076061211</v>
      </c>
      <c r="K5" s="14">
        <f t="shared" ref="K5:K28" si="3">IF(G5&lt;$C$21+1,((((1+$C$23/12)^$C$22)*((1+$C$38/12)^($C$21-$C$22))*((1+$C$23/12)-1)*((1+$C$38/12)-1))/(((1+$C$38/12)^($C$21-$C$22))*((1+$C$38/12)-1)*((1+$C$23/12)^$C$22-1)+((1+$C$23/12)-1)*((1+$C$38/12)^($C$21-$C$22)-1)))*$C$28+($C$28*$C$22*$C$24+$C$28*($C$21-$C$22)*$C$25)/$C$21,0)</f>
        <v>61.609336076061211</v>
      </c>
      <c r="L5" s="14">
        <f t="shared" ref="L5:L28" si="4">IF(G5&gt;$C$21,0,($C$28*$C$22*$C$24+$C$28*($C$21-$C$22)*$C$25)/$C$21)</f>
        <v>19.98</v>
      </c>
      <c r="M5" s="14">
        <f t="shared" ref="M5:M28" si="5">IF(G5&gt;$C$21,0,IF(G5&lt;$C$22+1,$C$28*$C$24,$C$28*$C$25))</f>
        <v>19.98</v>
      </c>
      <c r="N5" s="14">
        <f t="shared" ref="N5:N28" si="6">IF(G5&lt;$D$100,I4*$C$23/12,I4*$C$38/12)</f>
        <v>8.3250000000000008E-3</v>
      </c>
      <c r="O5" s="14">
        <f t="shared" ref="O5:O28" si="7">K5-SUM(N5,L5)</f>
        <v>41.621011076061208</v>
      </c>
      <c r="P5" s="14">
        <f t="shared" ref="P5:P28" si="8">K5-M5-N5</f>
        <v>41.621011076061208</v>
      </c>
      <c r="Q5" s="4"/>
      <c r="S5" s="26">
        <v>199</v>
      </c>
    </row>
    <row r="6" spans="2:32" ht="18.75" customHeight="1" x14ac:dyDescent="0.35">
      <c r="B6" s="32" t="s">
        <v>9</v>
      </c>
      <c r="C6" s="33">
        <v>500</v>
      </c>
      <c r="D6" s="34">
        <v>300000</v>
      </c>
      <c r="E6" s="11"/>
      <c r="F6" s="2"/>
      <c r="G6" s="15">
        <v>2</v>
      </c>
      <c r="H6" s="16">
        <f ca="1">EDATE(H5,1)</f>
        <v>45831</v>
      </c>
      <c r="I6" s="14">
        <f t="shared" si="1"/>
        <v>915.75763100611857</v>
      </c>
      <c r="J6" s="14">
        <f t="shared" si="2"/>
        <v>61.609336076061211</v>
      </c>
      <c r="K6" s="14">
        <f t="shared" si="3"/>
        <v>61.609336076061211</v>
      </c>
      <c r="L6" s="14">
        <f t="shared" si="4"/>
        <v>19.98</v>
      </c>
      <c r="M6" s="14">
        <f t="shared" si="5"/>
        <v>19.98</v>
      </c>
      <c r="N6" s="14">
        <f t="shared" si="6"/>
        <v>7.978158241032823E-3</v>
      </c>
      <c r="O6" s="14">
        <f t="shared" si="7"/>
        <v>41.621357917820177</v>
      </c>
      <c r="P6" s="14">
        <f t="shared" si="8"/>
        <v>41.621357917820177</v>
      </c>
      <c r="Q6" s="4"/>
      <c r="S6" s="26">
        <v>299</v>
      </c>
    </row>
    <row r="7" spans="2:32" ht="18.75" customHeight="1" x14ac:dyDescent="0.35">
      <c r="B7" s="32" t="s">
        <v>10</v>
      </c>
      <c r="C7" s="35">
        <v>3</v>
      </c>
      <c r="D7" s="36">
        <v>24</v>
      </c>
      <c r="E7" s="11"/>
      <c r="F7" s="2"/>
      <c r="G7" s="15">
        <v>3</v>
      </c>
      <c r="H7" s="16">
        <f t="shared" ref="H7:H28" ca="1" si="9">EDATE(H6,1)</f>
        <v>45861</v>
      </c>
      <c r="I7" s="14">
        <f t="shared" si="1"/>
        <v>874.13592624364912</v>
      </c>
      <c r="J7" s="14">
        <f t="shared" si="2"/>
        <v>61.609336076061211</v>
      </c>
      <c r="K7" s="14">
        <f t="shared" si="3"/>
        <v>61.609336076061211</v>
      </c>
      <c r="L7" s="14">
        <f t="shared" si="4"/>
        <v>19.98</v>
      </c>
      <c r="M7" s="14">
        <f t="shared" si="5"/>
        <v>19.98</v>
      </c>
      <c r="N7" s="14">
        <f t="shared" si="6"/>
        <v>7.6313135917176547E-3</v>
      </c>
      <c r="O7" s="14">
        <f t="shared" si="7"/>
        <v>41.621704762469491</v>
      </c>
      <c r="P7" s="14">
        <f t="shared" si="8"/>
        <v>41.621704762469491</v>
      </c>
      <c r="Q7" s="4"/>
      <c r="S7" s="26">
        <v>300</v>
      </c>
    </row>
    <row r="8" spans="2:32" ht="18.75" customHeight="1" x14ac:dyDescent="0.35">
      <c r="B8" s="32" t="s">
        <v>11</v>
      </c>
      <c r="C8" s="35">
        <v>0</v>
      </c>
      <c r="D8" s="36">
        <v>24</v>
      </c>
      <c r="E8" s="11"/>
      <c r="G8" s="15">
        <v>4</v>
      </c>
      <c r="H8" s="16">
        <f t="shared" ca="1" si="9"/>
        <v>45892</v>
      </c>
      <c r="I8" s="14">
        <f t="shared" si="1"/>
        <v>832.51387463363994</v>
      </c>
      <c r="J8" s="14">
        <f t="shared" si="2"/>
        <v>61.609336076061211</v>
      </c>
      <c r="K8" s="14">
        <f t="shared" si="3"/>
        <v>61.609336076061211</v>
      </c>
      <c r="L8" s="14">
        <f t="shared" si="4"/>
        <v>19.98</v>
      </c>
      <c r="M8" s="14">
        <f t="shared" si="5"/>
        <v>19.98</v>
      </c>
      <c r="N8" s="14">
        <f t="shared" si="6"/>
        <v>7.2844660520304102E-3</v>
      </c>
      <c r="O8" s="14">
        <f t="shared" si="7"/>
        <v>41.62205161000918</v>
      </c>
      <c r="P8" s="14">
        <f t="shared" si="8"/>
        <v>41.62205161000918</v>
      </c>
      <c r="Q8" s="4"/>
      <c r="S8" s="26">
        <v>399</v>
      </c>
    </row>
    <row r="9" spans="2:32" ht="18.75" customHeight="1" x14ac:dyDescent="0.35">
      <c r="B9" s="37" t="s">
        <v>19</v>
      </c>
      <c r="C9" s="38">
        <v>0</v>
      </c>
      <c r="D9" s="39">
        <v>0.17649999999999999</v>
      </c>
      <c r="E9" s="11"/>
      <c r="G9" s="15">
        <v>5</v>
      </c>
      <c r="H9" s="16">
        <f t="shared" ca="1" si="9"/>
        <v>45923</v>
      </c>
      <c r="I9" s="14">
        <f t="shared" si="1"/>
        <v>790.89147617320066</v>
      </c>
      <c r="J9" s="14">
        <f t="shared" si="2"/>
        <v>61.609336076061211</v>
      </c>
      <c r="K9" s="14">
        <f t="shared" si="3"/>
        <v>61.609336076061211</v>
      </c>
      <c r="L9" s="14">
        <f t="shared" si="4"/>
        <v>19.98</v>
      </c>
      <c r="M9" s="14">
        <f t="shared" si="5"/>
        <v>19.98</v>
      </c>
      <c r="N9" s="14">
        <f t="shared" si="6"/>
        <v>6.9376156219469994E-3</v>
      </c>
      <c r="O9" s="14">
        <f t="shared" si="7"/>
        <v>41.622398460439264</v>
      </c>
      <c r="P9" s="14">
        <f t="shared" si="8"/>
        <v>41.622398460439257</v>
      </c>
      <c r="Q9" s="4"/>
      <c r="S9" s="26">
        <v>499</v>
      </c>
    </row>
    <row r="10" spans="2:32" ht="18.75" customHeight="1" x14ac:dyDescent="0.35">
      <c r="B10" s="37" t="s">
        <v>17</v>
      </c>
      <c r="C10" s="40">
        <v>0</v>
      </c>
      <c r="D10" s="41">
        <v>499</v>
      </c>
      <c r="E10" s="11"/>
      <c r="G10" s="15">
        <v>6</v>
      </c>
      <c r="H10" s="16">
        <f t="shared" ca="1" si="9"/>
        <v>45953</v>
      </c>
      <c r="I10" s="14">
        <f t="shared" si="1"/>
        <v>749.26873085944089</v>
      </c>
      <c r="J10" s="14">
        <f t="shared" si="2"/>
        <v>61.609336076061211</v>
      </c>
      <c r="K10" s="14">
        <f t="shared" si="3"/>
        <v>61.609336076061211</v>
      </c>
      <c r="L10" s="14">
        <f t="shared" si="4"/>
        <v>19.98</v>
      </c>
      <c r="M10" s="14">
        <f t="shared" si="5"/>
        <v>19.98</v>
      </c>
      <c r="N10" s="14">
        <f t="shared" si="6"/>
        <v>6.590762301443339E-3</v>
      </c>
      <c r="O10" s="14">
        <f t="shared" si="7"/>
        <v>41.622745313759765</v>
      </c>
      <c r="P10" s="14">
        <f t="shared" si="8"/>
        <v>41.622745313759765</v>
      </c>
      <c r="Q10" s="4"/>
    </row>
    <row r="11" spans="2:32" ht="18.75" customHeight="1" x14ac:dyDescent="0.35">
      <c r="B11" s="42" t="s">
        <v>16</v>
      </c>
      <c r="C11" s="38">
        <v>1E-4</v>
      </c>
      <c r="D11" s="39">
        <v>1E-4</v>
      </c>
      <c r="E11" s="11"/>
      <c r="G11" s="15">
        <v>7</v>
      </c>
      <c r="H11" s="16">
        <f t="shared" ca="1" si="9"/>
        <v>45984</v>
      </c>
      <c r="I11" s="14">
        <f t="shared" si="1"/>
        <v>707.64563868947016</v>
      </c>
      <c r="J11" s="14">
        <f t="shared" si="2"/>
        <v>61.609336076061211</v>
      </c>
      <c r="K11" s="14">
        <f t="shared" si="3"/>
        <v>61.609336076061211</v>
      </c>
      <c r="L11" s="14">
        <f t="shared" si="4"/>
        <v>19.98</v>
      </c>
      <c r="M11" s="14">
        <f t="shared" si="5"/>
        <v>19.98</v>
      </c>
      <c r="N11" s="14">
        <f t="shared" si="6"/>
        <v>6.2439060904953408E-3</v>
      </c>
      <c r="O11" s="14">
        <f t="shared" si="7"/>
        <v>41.623092169970718</v>
      </c>
      <c r="P11" s="14">
        <f t="shared" si="8"/>
        <v>41.623092169970711</v>
      </c>
      <c r="Q11" s="4"/>
    </row>
    <row r="12" spans="2:32" ht="18.75" customHeight="1" x14ac:dyDescent="0.35">
      <c r="B12" s="43" t="s">
        <v>29</v>
      </c>
      <c r="C12" s="38">
        <v>0</v>
      </c>
      <c r="D12" s="39">
        <v>0</v>
      </c>
      <c r="E12" s="11"/>
      <c r="G12" s="15">
        <v>8</v>
      </c>
      <c r="H12" s="16">
        <f t="shared" ca="1" si="9"/>
        <v>46014</v>
      </c>
      <c r="I12" s="14">
        <f t="shared" si="1"/>
        <v>666.02219966039797</v>
      </c>
      <c r="J12" s="14">
        <f t="shared" si="2"/>
        <v>61.609336076061211</v>
      </c>
      <c r="K12" s="14">
        <f t="shared" si="3"/>
        <v>61.609336076061211</v>
      </c>
      <c r="L12" s="14">
        <f t="shared" si="4"/>
        <v>19.98</v>
      </c>
      <c r="M12" s="14">
        <f t="shared" si="5"/>
        <v>19.98</v>
      </c>
      <c r="N12" s="14">
        <f t="shared" si="6"/>
        <v>5.8970469890789181E-3</v>
      </c>
      <c r="O12" s="14">
        <f t="shared" si="7"/>
        <v>41.623439029072131</v>
      </c>
      <c r="P12" s="14">
        <f t="shared" si="8"/>
        <v>41.623439029072131</v>
      </c>
      <c r="Q12" s="4"/>
    </row>
    <row r="13" spans="2:32" ht="18.75" customHeight="1" thickBot="1" x14ac:dyDescent="0.4">
      <c r="B13" s="44" t="s">
        <v>30</v>
      </c>
      <c r="C13" s="45">
        <v>0</v>
      </c>
      <c r="D13" s="46">
        <v>3.5000000000000003E-2</v>
      </c>
      <c r="E13" s="11"/>
      <c r="G13" s="15">
        <v>9</v>
      </c>
      <c r="H13" s="16">
        <f t="shared" ca="1" si="9"/>
        <v>46045</v>
      </c>
      <c r="I13" s="14">
        <f t="shared" si="1"/>
        <v>624.39841376933396</v>
      </c>
      <c r="J13" s="14">
        <f t="shared" si="2"/>
        <v>61.609336076061211</v>
      </c>
      <c r="K13" s="14">
        <f t="shared" si="3"/>
        <v>61.609336076061211</v>
      </c>
      <c r="L13" s="14">
        <f t="shared" si="4"/>
        <v>19.98</v>
      </c>
      <c r="M13" s="14">
        <f t="shared" si="5"/>
        <v>19.98</v>
      </c>
      <c r="N13" s="14">
        <f t="shared" si="6"/>
        <v>5.5501849971699825E-3</v>
      </c>
      <c r="O13" s="14">
        <f t="shared" si="7"/>
        <v>41.623785891064045</v>
      </c>
      <c r="P13" s="14">
        <f t="shared" si="8"/>
        <v>41.623785891064038</v>
      </c>
      <c r="Q13" s="4"/>
    </row>
    <row r="14" spans="2:32" s="5" customFormat="1" ht="35" x14ac:dyDescent="0.35">
      <c r="B14" s="65" t="s">
        <v>43</v>
      </c>
      <c r="C14" s="27"/>
      <c r="D14" s="27"/>
      <c r="E14" s="11"/>
      <c r="G14" s="15">
        <v>10</v>
      </c>
      <c r="H14" s="16">
        <f t="shared" ca="1" si="9"/>
        <v>46076</v>
      </c>
      <c r="I14" s="14">
        <f t="shared" si="1"/>
        <v>582.77428101338751</v>
      </c>
      <c r="J14" s="14">
        <f t="shared" si="2"/>
        <v>61.609336076061211</v>
      </c>
      <c r="K14" s="14">
        <f t="shared" si="3"/>
        <v>61.609336076061211</v>
      </c>
      <c r="L14" s="14">
        <f t="shared" si="4"/>
        <v>19.98</v>
      </c>
      <c r="M14" s="14">
        <f t="shared" si="5"/>
        <v>19.98</v>
      </c>
      <c r="N14" s="14">
        <f t="shared" si="6"/>
        <v>5.20332011474445E-3</v>
      </c>
      <c r="O14" s="14">
        <f t="shared" si="7"/>
        <v>41.624132755946462</v>
      </c>
      <c r="P14" s="14">
        <f t="shared" si="8"/>
        <v>41.624132755946462</v>
      </c>
      <c r="Q14" s="4"/>
      <c r="S14" s="25"/>
    </row>
    <row r="15" spans="2:32" ht="18.5" customHeight="1" thickBot="1" x14ac:dyDescent="0.4">
      <c r="B15" s="92" t="s">
        <v>31</v>
      </c>
      <c r="C15" s="92"/>
      <c r="D15" s="92"/>
      <c r="E15" s="11"/>
      <c r="G15" s="15">
        <v>11</v>
      </c>
      <c r="H15" s="16">
        <f t="shared" ca="1" si="9"/>
        <v>46104</v>
      </c>
      <c r="I15" s="14">
        <f t="shared" si="1"/>
        <v>541.14980138966803</v>
      </c>
      <c r="J15" s="14">
        <f t="shared" si="2"/>
        <v>61.609336076061211</v>
      </c>
      <c r="K15" s="14">
        <f t="shared" si="3"/>
        <v>61.609336076061211</v>
      </c>
      <c r="L15" s="14">
        <f t="shared" si="4"/>
        <v>19.98</v>
      </c>
      <c r="M15" s="14">
        <f t="shared" si="5"/>
        <v>19.98</v>
      </c>
      <c r="N15" s="14">
        <f t="shared" si="6"/>
        <v>4.8564523417782297E-3</v>
      </c>
      <c r="O15" s="14">
        <f t="shared" si="7"/>
        <v>41.624479623719438</v>
      </c>
      <c r="P15" s="14">
        <f t="shared" si="8"/>
        <v>41.624479623719431</v>
      </c>
      <c r="Q15" s="4"/>
      <c r="S15" s="7"/>
    </row>
    <row r="16" spans="2:32" ht="18.75" customHeight="1" thickTop="1" thickBot="1" x14ac:dyDescent="0.4">
      <c r="B16" s="47" t="s">
        <v>15</v>
      </c>
      <c r="C16" s="86">
        <v>500</v>
      </c>
      <c r="D16" s="87"/>
      <c r="E16" s="11"/>
      <c r="G16" s="17">
        <v>12</v>
      </c>
      <c r="H16" s="16">
        <f t="shared" ca="1" si="9"/>
        <v>46135</v>
      </c>
      <c r="I16" s="14">
        <f t="shared" si="1"/>
        <v>499.52497489528508</v>
      </c>
      <c r="J16" s="18">
        <f t="shared" si="2"/>
        <v>61.609336076061211</v>
      </c>
      <c r="K16" s="18">
        <f t="shared" si="3"/>
        <v>61.609336076061211</v>
      </c>
      <c r="L16" s="18">
        <f t="shared" si="4"/>
        <v>19.98</v>
      </c>
      <c r="M16" s="18">
        <f t="shared" si="5"/>
        <v>19.98</v>
      </c>
      <c r="N16" s="18">
        <f t="shared" si="6"/>
        <v>4.5095816782472339E-3</v>
      </c>
      <c r="O16" s="18">
        <f t="shared" si="7"/>
        <v>41.624826494382965</v>
      </c>
      <c r="P16" s="14">
        <f t="shared" si="8"/>
        <v>41.624826494382958</v>
      </c>
      <c r="Q16" s="4"/>
    </row>
    <row r="17" spans="2:17" ht="18.75" customHeight="1" thickTop="1" thickBot="1" x14ac:dyDescent="0.4">
      <c r="B17" s="48" t="s">
        <v>21</v>
      </c>
      <c r="C17" s="86">
        <v>0</v>
      </c>
      <c r="D17" s="87"/>
      <c r="E17" s="11"/>
      <c r="G17" s="15">
        <v>13</v>
      </c>
      <c r="H17" s="16">
        <f t="shared" ca="1" si="9"/>
        <v>46165</v>
      </c>
      <c r="I17" s="14">
        <f t="shared" si="1"/>
        <v>457.89980152734802</v>
      </c>
      <c r="J17" s="14">
        <f t="shared" si="2"/>
        <v>61.609336076061211</v>
      </c>
      <c r="K17" s="14">
        <f t="shared" si="3"/>
        <v>61.609336076061211</v>
      </c>
      <c r="L17" s="14">
        <f t="shared" si="4"/>
        <v>19.98</v>
      </c>
      <c r="M17" s="14">
        <f t="shared" si="5"/>
        <v>19.98</v>
      </c>
      <c r="N17" s="14">
        <f t="shared" si="6"/>
        <v>4.1627081241273761E-3</v>
      </c>
      <c r="O17" s="14">
        <f t="shared" si="7"/>
        <v>41.62517336793708</v>
      </c>
      <c r="P17" s="14">
        <f t="shared" si="8"/>
        <v>41.62517336793708</v>
      </c>
      <c r="Q17" s="4"/>
    </row>
    <row r="18" spans="2:17" ht="18.75" customHeight="1" thickTop="1" thickBot="1" x14ac:dyDescent="0.4">
      <c r="B18" s="49" t="s">
        <v>13</v>
      </c>
      <c r="C18" s="88">
        <f>C16-C17</f>
        <v>500</v>
      </c>
      <c r="D18" s="89"/>
      <c r="E18" s="11"/>
      <c r="G18" s="15">
        <v>14</v>
      </c>
      <c r="H18" s="16">
        <f t="shared" ca="1" si="9"/>
        <v>46196</v>
      </c>
      <c r="I18" s="14">
        <f t="shared" si="1"/>
        <v>416.27428128296617</v>
      </c>
      <c r="J18" s="14">
        <f t="shared" si="2"/>
        <v>61.609336076061211</v>
      </c>
      <c r="K18" s="14">
        <f t="shared" si="3"/>
        <v>61.609336076061211</v>
      </c>
      <c r="L18" s="14">
        <f t="shared" si="4"/>
        <v>19.98</v>
      </c>
      <c r="M18" s="14">
        <f t="shared" si="5"/>
        <v>19.98</v>
      </c>
      <c r="N18" s="14">
        <f t="shared" si="6"/>
        <v>3.8158316793945671E-3</v>
      </c>
      <c r="O18" s="14">
        <f t="shared" si="7"/>
        <v>41.625520244381818</v>
      </c>
      <c r="P18" s="14">
        <f t="shared" si="8"/>
        <v>41.625520244381811</v>
      </c>
      <c r="Q18" s="4"/>
    </row>
    <row r="19" spans="2:17" ht="18.75" customHeight="1" thickTop="1" thickBot="1" x14ac:dyDescent="0.4">
      <c r="B19" s="50" t="s">
        <v>14</v>
      </c>
      <c r="C19" s="90">
        <v>0</v>
      </c>
      <c r="D19" s="91"/>
      <c r="E19" s="11"/>
      <c r="G19" s="15">
        <v>15</v>
      </c>
      <c r="H19" s="16">
        <f t="shared" ca="1" si="9"/>
        <v>46226</v>
      </c>
      <c r="I19" s="14">
        <f t="shared" si="1"/>
        <v>374.648414159249</v>
      </c>
      <c r="J19" s="14">
        <f t="shared" si="2"/>
        <v>61.609336076061211</v>
      </c>
      <c r="K19" s="14">
        <f t="shared" si="3"/>
        <v>61.609336076061211</v>
      </c>
      <c r="L19" s="14">
        <f t="shared" si="4"/>
        <v>19.98</v>
      </c>
      <c r="M19" s="14">
        <f t="shared" si="5"/>
        <v>19.98</v>
      </c>
      <c r="N19" s="14">
        <f t="shared" si="6"/>
        <v>3.468952344024718E-3</v>
      </c>
      <c r="O19" s="14">
        <f t="shared" si="7"/>
        <v>41.625867123717185</v>
      </c>
      <c r="P19" s="14">
        <f t="shared" si="8"/>
        <v>41.625867123717185</v>
      </c>
      <c r="Q19" s="4"/>
    </row>
    <row r="20" spans="2:17" ht="18.75" customHeight="1" thickTop="1" thickBot="1" x14ac:dyDescent="0.4">
      <c r="B20" s="50" t="s">
        <v>17</v>
      </c>
      <c r="C20" s="100">
        <v>499</v>
      </c>
      <c r="D20" s="101"/>
      <c r="E20" s="11"/>
      <c r="G20" s="15">
        <v>16</v>
      </c>
      <c r="H20" s="16">
        <f t="shared" ca="1" si="9"/>
        <v>46257</v>
      </c>
      <c r="I20" s="14">
        <f t="shared" si="1"/>
        <v>333.02220015330579</v>
      </c>
      <c r="J20" s="14">
        <f t="shared" si="2"/>
        <v>61.609336076061211</v>
      </c>
      <c r="K20" s="14">
        <f t="shared" si="3"/>
        <v>61.609336076061211</v>
      </c>
      <c r="L20" s="14">
        <f t="shared" si="4"/>
        <v>19.98</v>
      </c>
      <c r="M20" s="14">
        <f t="shared" si="5"/>
        <v>19.98</v>
      </c>
      <c r="N20" s="14">
        <f t="shared" si="6"/>
        <v>3.1220701179937422E-3</v>
      </c>
      <c r="O20" s="14">
        <f t="shared" si="7"/>
        <v>41.626214005943218</v>
      </c>
      <c r="P20" s="14">
        <f t="shared" si="8"/>
        <v>41.626214005943211</v>
      </c>
      <c r="Q20" s="4"/>
    </row>
    <row r="21" spans="2:17" ht="18.75" customHeight="1" thickTop="1" thickBot="1" x14ac:dyDescent="0.4">
      <c r="B21" s="51" t="s">
        <v>10</v>
      </c>
      <c r="C21" s="96">
        <v>24</v>
      </c>
      <c r="D21" s="97"/>
      <c r="E21" s="11"/>
      <c r="G21" s="15">
        <v>17</v>
      </c>
      <c r="H21" s="16">
        <f t="shared" ca="1" si="9"/>
        <v>46288</v>
      </c>
      <c r="I21" s="14">
        <f t="shared" si="1"/>
        <v>291.39563926224582</v>
      </c>
      <c r="J21" s="14">
        <f t="shared" si="2"/>
        <v>61.609336076061211</v>
      </c>
      <c r="K21" s="14">
        <f t="shared" si="3"/>
        <v>61.609336076061211</v>
      </c>
      <c r="L21" s="14">
        <f t="shared" si="4"/>
        <v>19.98</v>
      </c>
      <c r="M21" s="14">
        <f t="shared" si="5"/>
        <v>19.98</v>
      </c>
      <c r="N21" s="14">
        <f t="shared" si="6"/>
        <v>2.7751850012775483E-3</v>
      </c>
      <c r="O21" s="14">
        <f t="shared" si="7"/>
        <v>41.626560891059938</v>
      </c>
      <c r="P21" s="14">
        <f t="shared" si="8"/>
        <v>41.626560891059931</v>
      </c>
      <c r="Q21" s="4"/>
    </row>
    <row r="22" spans="2:17" ht="18.75" customHeight="1" thickTop="1" thickBot="1" x14ac:dyDescent="0.4">
      <c r="B22" s="50" t="s">
        <v>20</v>
      </c>
      <c r="C22" s="96">
        <v>0</v>
      </c>
      <c r="D22" s="97"/>
      <c r="E22" s="12"/>
      <c r="G22" s="15">
        <v>18</v>
      </c>
      <c r="H22" s="16">
        <f t="shared" ca="1" si="9"/>
        <v>46318</v>
      </c>
      <c r="I22" s="14">
        <f t="shared" si="1"/>
        <v>249.76873148317847</v>
      </c>
      <c r="J22" s="14">
        <f t="shared" si="2"/>
        <v>61.609336076061211</v>
      </c>
      <c r="K22" s="14">
        <f t="shared" si="3"/>
        <v>61.609336076061211</v>
      </c>
      <c r="L22" s="14">
        <f t="shared" si="4"/>
        <v>19.98</v>
      </c>
      <c r="M22" s="14">
        <f t="shared" si="5"/>
        <v>19.98</v>
      </c>
      <c r="N22" s="14">
        <f t="shared" si="6"/>
        <v>2.4282969938520488E-3</v>
      </c>
      <c r="O22" s="14">
        <f t="shared" si="7"/>
        <v>41.626907779067359</v>
      </c>
      <c r="P22" s="14">
        <f t="shared" si="8"/>
        <v>41.626907779067352</v>
      </c>
      <c r="Q22" s="4"/>
    </row>
    <row r="23" spans="2:17" ht="18.75" customHeight="1" thickTop="1" thickBot="1" x14ac:dyDescent="0.4">
      <c r="B23" s="42" t="s">
        <v>16</v>
      </c>
      <c r="C23" s="98">
        <v>1E-4</v>
      </c>
      <c r="D23" s="99"/>
      <c r="E23" s="12"/>
      <c r="G23" s="15">
        <v>19</v>
      </c>
      <c r="H23" s="16">
        <f t="shared" ca="1" si="9"/>
        <v>46349</v>
      </c>
      <c r="I23" s="14">
        <f t="shared" si="1"/>
        <v>208.14147681321296</v>
      </c>
      <c r="J23" s="14">
        <f t="shared" si="2"/>
        <v>61.609336076061211</v>
      </c>
      <c r="K23" s="14">
        <f t="shared" si="3"/>
        <v>61.609336076061211</v>
      </c>
      <c r="L23" s="14">
        <f t="shared" si="4"/>
        <v>19.98</v>
      </c>
      <c r="M23" s="14">
        <f t="shared" si="5"/>
        <v>19.98</v>
      </c>
      <c r="N23" s="14">
        <f t="shared" si="6"/>
        <v>2.081406095693154E-3</v>
      </c>
      <c r="O23" s="14">
        <f t="shared" si="7"/>
        <v>41.627254669965517</v>
      </c>
      <c r="P23" s="14">
        <f t="shared" si="8"/>
        <v>41.627254669965517</v>
      </c>
      <c r="Q23" s="4"/>
    </row>
    <row r="24" spans="2:17" ht="18.75" customHeight="1" thickTop="1" thickBot="1" x14ac:dyDescent="0.4">
      <c r="B24" s="42" t="s">
        <v>40</v>
      </c>
      <c r="C24" s="73">
        <v>0.02</v>
      </c>
      <c r="D24" s="74"/>
      <c r="E24" s="12"/>
      <c r="G24" s="15">
        <v>20</v>
      </c>
      <c r="H24" s="16">
        <f t="shared" ca="1" si="9"/>
        <v>46379</v>
      </c>
      <c r="I24" s="14">
        <f t="shared" si="1"/>
        <v>166.51387524945852</v>
      </c>
      <c r="J24" s="14">
        <f t="shared" si="2"/>
        <v>61.609336076061211</v>
      </c>
      <c r="K24" s="14">
        <f t="shared" si="3"/>
        <v>61.609336076061211</v>
      </c>
      <c r="L24" s="14">
        <f t="shared" si="4"/>
        <v>19.98</v>
      </c>
      <c r="M24" s="14">
        <f t="shared" si="5"/>
        <v>19.98</v>
      </c>
      <c r="N24" s="14">
        <f t="shared" si="6"/>
        <v>1.7345123067767747E-3</v>
      </c>
      <c r="O24" s="14">
        <f t="shared" si="7"/>
        <v>41.627601563754439</v>
      </c>
      <c r="P24" s="14">
        <f t="shared" si="8"/>
        <v>41.627601563754432</v>
      </c>
      <c r="Q24" s="4"/>
    </row>
    <row r="25" spans="2:17" ht="18.75" customHeight="1" thickTop="1" thickBot="1" x14ac:dyDescent="0.4">
      <c r="B25" s="42" t="s">
        <v>41</v>
      </c>
      <c r="C25" s="73">
        <v>0.02</v>
      </c>
      <c r="D25" s="74"/>
      <c r="E25" s="12"/>
      <c r="G25" s="15">
        <v>21</v>
      </c>
      <c r="H25" s="16">
        <f t="shared" ca="1" si="9"/>
        <v>46410</v>
      </c>
      <c r="I25" s="14">
        <f t="shared" si="1"/>
        <v>124.88592678902438</v>
      </c>
      <c r="J25" s="14">
        <f t="shared" si="2"/>
        <v>61.609336076061211</v>
      </c>
      <c r="K25" s="14">
        <f t="shared" si="3"/>
        <v>61.609336076061211</v>
      </c>
      <c r="L25" s="14">
        <f t="shared" si="4"/>
        <v>19.98</v>
      </c>
      <c r="M25" s="14">
        <f t="shared" si="5"/>
        <v>19.98</v>
      </c>
      <c r="N25" s="14">
        <f t="shared" si="6"/>
        <v>1.3876156270788212E-3</v>
      </c>
      <c r="O25" s="14">
        <f t="shared" si="7"/>
        <v>41.627948460434133</v>
      </c>
      <c r="P25" s="14">
        <f t="shared" si="8"/>
        <v>41.627948460434126</v>
      </c>
      <c r="Q25" s="4"/>
    </row>
    <row r="26" spans="2:17" ht="18.75" customHeight="1" thickTop="1" x14ac:dyDescent="0.35">
      <c r="B26" s="19" t="s">
        <v>2</v>
      </c>
      <c r="C26" s="8"/>
      <c r="D26" s="20">
        <v>0</v>
      </c>
      <c r="E26" s="12"/>
      <c r="G26" s="15">
        <v>22</v>
      </c>
      <c r="H26" s="16">
        <f t="shared" ca="1" si="9"/>
        <v>46441</v>
      </c>
      <c r="I26" s="14">
        <f t="shared" si="1"/>
        <v>83.257631429019739</v>
      </c>
      <c r="J26" s="14">
        <f t="shared" si="2"/>
        <v>61.609336076061211</v>
      </c>
      <c r="K26" s="14">
        <f t="shared" si="3"/>
        <v>61.609336076061211</v>
      </c>
      <c r="L26" s="14">
        <f t="shared" si="4"/>
        <v>19.98</v>
      </c>
      <c r="M26" s="14">
        <f t="shared" si="5"/>
        <v>19.98</v>
      </c>
      <c r="N26" s="14">
        <f t="shared" si="6"/>
        <v>1.0407160565752032E-3</v>
      </c>
      <c r="O26" s="14">
        <f t="shared" si="7"/>
        <v>41.628295360004635</v>
      </c>
      <c r="P26" s="14">
        <f t="shared" si="8"/>
        <v>41.628295360004635</v>
      </c>
      <c r="Q26" s="4"/>
    </row>
    <row r="27" spans="2:17" ht="18.75" customHeight="1" x14ac:dyDescent="0.35">
      <c r="B27" s="66" t="s">
        <v>18</v>
      </c>
      <c r="C27" s="81">
        <f>C18*C19+C20</f>
        <v>499</v>
      </c>
      <c r="D27" s="81"/>
      <c r="E27" s="12"/>
      <c r="G27" s="15">
        <v>23</v>
      </c>
      <c r="H27" s="16">
        <f t="shared" ca="1" si="9"/>
        <v>46469</v>
      </c>
      <c r="I27" s="14">
        <f t="shared" si="1"/>
        <v>41.628989166553765</v>
      </c>
      <c r="J27" s="14">
        <f t="shared" si="2"/>
        <v>61.609336076061211</v>
      </c>
      <c r="K27" s="14">
        <f t="shared" si="3"/>
        <v>61.609336076061211</v>
      </c>
      <c r="L27" s="14">
        <f t="shared" si="4"/>
        <v>19.98</v>
      </c>
      <c r="M27" s="14">
        <f t="shared" si="5"/>
        <v>19.98</v>
      </c>
      <c r="N27" s="14">
        <f t="shared" si="6"/>
        <v>6.9381359524183124E-4</v>
      </c>
      <c r="O27" s="14">
        <f t="shared" si="7"/>
        <v>41.628642262465974</v>
      </c>
      <c r="P27" s="14">
        <f t="shared" si="8"/>
        <v>41.628642262465966</v>
      </c>
      <c r="Q27" s="4"/>
    </row>
    <row r="28" spans="2:17" ht="18.75" customHeight="1" x14ac:dyDescent="0.35">
      <c r="B28" s="66" t="s">
        <v>39</v>
      </c>
      <c r="C28" s="81">
        <f>C18+C27</f>
        <v>999</v>
      </c>
      <c r="D28" s="81"/>
      <c r="E28" s="12"/>
      <c r="G28" s="15">
        <v>24</v>
      </c>
      <c r="H28" s="16">
        <f t="shared" ca="1" si="9"/>
        <v>46500</v>
      </c>
      <c r="I28" s="14">
        <f t="shared" si="1"/>
        <v>-1.2643894820030255E-9</v>
      </c>
      <c r="J28" s="14">
        <f t="shared" si="2"/>
        <v>61.609336076061211</v>
      </c>
      <c r="K28" s="14">
        <f t="shared" si="3"/>
        <v>61.609336076061211</v>
      </c>
      <c r="L28" s="14">
        <f t="shared" si="4"/>
        <v>19.98</v>
      </c>
      <c r="M28" s="14">
        <f t="shared" si="5"/>
        <v>19.98</v>
      </c>
      <c r="N28" s="14">
        <f t="shared" si="6"/>
        <v>3.4690824305461473E-4</v>
      </c>
      <c r="O28" s="14">
        <f t="shared" si="7"/>
        <v>41.628989167818155</v>
      </c>
      <c r="P28" s="14">
        <f t="shared" si="8"/>
        <v>41.628989167818155</v>
      </c>
      <c r="Q28" s="4"/>
    </row>
    <row r="29" spans="2:17" ht="18.75" customHeight="1" x14ac:dyDescent="0.35">
      <c r="B29" s="67"/>
      <c r="C29" s="67"/>
      <c r="D29" s="67"/>
      <c r="E29" s="12"/>
      <c r="G29" s="95" t="s">
        <v>32</v>
      </c>
      <c r="H29" s="95"/>
      <c r="I29" s="95"/>
      <c r="J29" s="52"/>
      <c r="K29" s="53">
        <f>SUM(K5:K28)</f>
        <v>1478.6240658254696</v>
      </c>
      <c r="L29" s="53">
        <f>SUM(L5:L28)</f>
        <v>479.52000000000015</v>
      </c>
      <c r="M29" s="53">
        <f>SUM(M5:M28)</f>
        <v>479.52000000000015</v>
      </c>
      <c r="N29" s="53">
        <f>SUM(N5:N28)</f>
        <v>0.10406582420477578</v>
      </c>
      <c r="O29" s="53">
        <f t="shared" ref="O29" si="10">SUM(O4:O28)</f>
        <v>1998.0000000025284</v>
      </c>
      <c r="P29" s="53">
        <f>SUM(P5:P28)</f>
        <v>999.0000000012642</v>
      </c>
    </row>
    <row r="30" spans="2:17" ht="17.5" x14ac:dyDescent="0.35">
      <c r="B30" s="68" t="s">
        <v>34</v>
      </c>
      <c r="C30" s="69"/>
      <c r="D30" s="69"/>
      <c r="E30" s="12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7" ht="12.75" customHeight="1" thickBot="1" x14ac:dyDescent="0.4">
      <c r="B31" s="93"/>
      <c r="C31" s="94"/>
      <c r="D31" s="94"/>
      <c r="E31" s="12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7" ht="15" customHeight="1" x14ac:dyDescent="0.35">
      <c r="B32" s="54" t="s">
        <v>36</v>
      </c>
      <c r="C32" s="84">
        <f>K5</f>
        <v>61.609336076061211</v>
      </c>
      <c r="D32" s="85"/>
      <c r="E32" s="12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32" ht="17.5" x14ac:dyDescent="0.35">
      <c r="A33" s="1" t="s">
        <v>4</v>
      </c>
      <c r="B33" s="55" t="s">
        <v>37</v>
      </c>
      <c r="C33" s="77">
        <f>L4+N4</f>
        <v>479.62406582420493</v>
      </c>
      <c r="D33" s="78"/>
      <c r="E33" s="12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32" s="5" customFormat="1" ht="17.5" x14ac:dyDescent="0.35">
      <c r="B34" s="55" t="s">
        <v>35</v>
      </c>
      <c r="C34" s="77">
        <f>K4</f>
        <v>1478.6240658254696</v>
      </c>
      <c r="D34" s="78"/>
      <c r="R34" s="24"/>
      <c r="S34" s="25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2" ht="18" thickBot="1" x14ac:dyDescent="0.4">
      <c r="B35" s="56" t="s">
        <v>38</v>
      </c>
      <c r="C35" s="79">
        <f ca="1">XIRR(J4:J28,H4:H28,0)</f>
        <v>2.6448324804687497</v>
      </c>
      <c r="D35" s="80"/>
      <c r="E35" s="12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32" ht="48.75" customHeight="1" x14ac:dyDescent="0.35">
      <c r="B36" s="70" t="s">
        <v>33</v>
      </c>
      <c r="C36" s="71"/>
      <c r="D36" s="71"/>
      <c r="E36" s="12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32" s="5" customFormat="1" x14ac:dyDescent="0.35">
      <c r="B37" s="58"/>
      <c r="C37" s="58"/>
      <c r="D37" s="59"/>
      <c r="E37" s="57"/>
      <c r="R37" s="24"/>
      <c r="S37" s="25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1:32" s="5" customFormat="1" x14ac:dyDescent="0.35">
      <c r="B38" s="60" t="s">
        <v>42</v>
      </c>
      <c r="C38" s="72">
        <v>1E-4</v>
      </c>
      <c r="D38" s="72"/>
      <c r="E38" s="23"/>
      <c r="G38" s="7"/>
      <c r="H38" s="7"/>
      <c r="I38" s="7"/>
      <c r="J38" s="7"/>
      <c r="K38" s="7"/>
      <c r="L38" s="7"/>
      <c r="M38" s="7"/>
      <c r="N38" s="7"/>
      <c r="O38" s="7"/>
      <c r="P38" s="7"/>
      <c r="R38" s="24"/>
      <c r="S38" s="25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  <row r="39" spans="1:32" s="5" customFormat="1" x14ac:dyDescent="0.35">
      <c r="B39" s="61"/>
      <c r="C39" s="61"/>
      <c r="D39" s="23"/>
      <c r="E39" s="23"/>
      <c r="G39" s="7"/>
      <c r="H39" s="7"/>
      <c r="I39" s="7"/>
      <c r="J39" s="7"/>
      <c r="K39" s="7"/>
      <c r="L39" s="7"/>
      <c r="M39" s="7"/>
      <c r="N39" s="7"/>
      <c r="O39" s="7"/>
      <c r="P39" s="7"/>
      <c r="R39" s="24"/>
      <c r="S39" s="25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</row>
    <row r="40" spans="1:32" s="5" customFormat="1" x14ac:dyDescent="0.35">
      <c r="B40" s="61"/>
      <c r="C40" s="61"/>
      <c r="D40" s="23"/>
      <c r="E40" s="23"/>
      <c r="G40" s="7"/>
      <c r="H40" s="7"/>
      <c r="I40" s="7"/>
      <c r="J40" s="7"/>
      <c r="K40" s="7"/>
      <c r="L40" s="7"/>
      <c r="M40" s="7"/>
      <c r="N40" s="7"/>
      <c r="O40" s="7"/>
      <c r="P40" s="7"/>
      <c r="R40" s="24"/>
      <c r="S40" s="25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</row>
    <row r="41" spans="1:32" s="5" customFormat="1" x14ac:dyDescent="0.35">
      <c r="B41" s="61"/>
      <c r="C41" s="61"/>
      <c r="D41" s="23"/>
      <c r="E41" s="23"/>
      <c r="G41" s="7"/>
      <c r="H41" s="7"/>
      <c r="I41" s="7"/>
      <c r="J41" s="7"/>
      <c r="K41" s="7"/>
      <c r="L41" s="7"/>
      <c r="M41" s="7"/>
      <c r="N41" s="7"/>
      <c r="O41" s="7"/>
      <c r="P41" s="7"/>
      <c r="R41" s="24"/>
      <c r="S41" s="25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</row>
    <row r="42" spans="1:32" s="5" customFormat="1" x14ac:dyDescent="0.35">
      <c r="B42" s="61"/>
      <c r="C42" s="61"/>
      <c r="D42" s="23"/>
      <c r="E42" s="23"/>
      <c r="G42" s="7"/>
      <c r="H42" s="7"/>
      <c r="I42" s="7"/>
      <c r="J42" s="7"/>
      <c r="K42" s="7"/>
      <c r="L42" s="7"/>
      <c r="M42" s="7"/>
      <c r="N42" s="7"/>
      <c r="O42" s="7"/>
      <c r="P42" s="7"/>
      <c r="R42" s="24"/>
      <c r="S42" s="25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</row>
    <row r="43" spans="1:32" s="5" customFormat="1" x14ac:dyDescent="0.35">
      <c r="B43" s="61"/>
      <c r="C43" s="61"/>
      <c r="D43" s="23"/>
      <c r="E43" s="23"/>
      <c r="G43" s="7"/>
      <c r="H43" s="7"/>
      <c r="I43" s="7"/>
      <c r="J43" s="7"/>
      <c r="K43" s="7"/>
      <c r="L43" s="7"/>
      <c r="M43" s="7"/>
      <c r="N43" s="7"/>
      <c r="O43" s="7"/>
      <c r="P43" s="7"/>
      <c r="R43" s="24"/>
      <c r="S43" s="25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1:32" s="5" customFormat="1" x14ac:dyDescent="0.35">
      <c r="B44" s="61"/>
      <c r="C44" s="61"/>
      <c r="D44" s="23"/>
      <c r="E44" s="23"/>
      <c r="G44" s="7"/>
      <c r="H44" s="7"/>
      <c r="I44" s="7"/>
      <c r="J44" s="7"/>
      <c r="K44" s="7"/>
      <c r="L44" s="7"/>
      <c r="M44" s="7"/>
      <c r="N44" s="7"/>
      <c r="O44" s="7"/>
      <c r="P44" s="7"/>
      <c r="R44" s="24"/>
      <c r="S44" s="25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100" spans="4:4" x14ac:dyDescent="0.35">
      <c r="D100" s="23"/>
    </row>
  </sheetData>
  <sheetProtection algorithmName="SHA-512" hashValue="H9SwDLG4umX264IkgY0LOsd1cTru8/e1hlG/+q/wy5FSu9UgzAEptDxnLeBH2ZVqqo7kLVsKnw6UQ5SMFlC3Ng==" saltValue="zJpWyhp8HYdtVwxksLrLsA==" spinCount="100000" sheet="1" scenarios="1" formatCells="0" formatColumns="0" formatRows="0" insertColumns="0" insertRows="0" insertHyperlinks="0" deleteColumns="0" deleteRows="0"/>
  <mergeCells count="24">
    <mergeCell ref="C19:D19"/>
    <mergeCell ref="B15:D15"/>
    <mergeCell ref="B31:D31"/>
    <mergeCell ref="G29:I29"/>
    <mergeCell ref="C21:D21"/>
    <mergeCell ref="C22:D22"/>
    <mergeCell ref="C23:D23"/>
    <mergeCell ref="C20:D20"/>
    <mergeCell ref="B36:D36"/>
    <mergeCell ref="C38:D38"/>
    <mergeCell ref="C24:D24"/>
    <mergeCell ref="G3:H3"/>
    <mergeCell ref="I2:N2"/>
    <mergeCell ref="C33:D33"/>
    <mergeCell ref="C34:D34"/>
    <mergeCell ref="C35:D35"/>
    <mergeCell ref="C25:D25"/>
    <mergeCell ref="C27:D27"/>
    <mergeCell ref="C28:D28"/>
    <mergeCell ref="C2:D2"/>
    <mergeCell ref="C32:D32"/>
    <mergeCell ref="C16:D16"/>
    <mergeCell ref="C17:D17"/>
    <mergeCell ref="C18:D18"/>
  </mergeCells>
  <conditionalFormatting sqref="G5:H28">
    <cfRule type="cellIs" dxfId="1" priority="7" operator="lessThanOrEqual">
      <formula>$C$22</formula>
    </cfRule>
    <cfRule type="cellIs" dxfId="0" priority="8" operator="lessThanOrEqual">
      <formula>$C$21</formula>
    </cfRule>
  </conditionalFormatting>
  <dataValidations xWindow="679" yWindow="531" count="2">
    <dataValidation type="list" allowBlank="1" showInputMessage="1" showErrorMessage="1" sqref="C20:D20" xr:uid="{00000000-0002-0000-0000-000000000000}">
      <formula1>$S$4:$S$9</formula1>
    </dataValidation>
    <dataValidation operator="greaterThanOrEqual" allowBlank="1" showInputMessage="1" showErrorMessage="1" error="Мінімальна сума кредиту не меньше 1000 грн." sqref="C16:D16" xr:uid="{00000000-0002-0000-0000-000001000000}"/>
  </dataValidations>
  <pageMargins left="0.28000000000000003" right="0.32" top="0.64" bottom="0.74803149606299213" header="0.31496062992125984" footer="0.31496062992125984"/>
  <pageSetup paperSize="9" scale="49" orientation="landscape" r:id="rId1"/>
  <cellWatches>
    <cellWatch r="C16"/>
  </cellWatch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7A0D81-70D9-46B6-9E70-A6BA18F3106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spostoyko</dc:creator>
  <cp:lastModifiedBy>Проказін Володимир Володимирович</cp:lastModifiedBy>
  <cp:lastPrinted>2015-10-26T10:16:28Z</cp:lastPrinted>
  <dcterms:created xsi:type="dcterms:W3CDTF">2014-02-21T08:53:07Z</dcterms:created>
  <dcterms:modified xsi:type="dcterms:W3CDTF">2025-04-23T07:44:48Z</dcterms:modified>
</cp:coreProperties>
</file>